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АнализКл!$A$7:$G$25</definedName>
    <definedName name="_xlnm.Print_Area" localSheetId="3">АнализОО!$A$7:$H$25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4" i="26" l="1"/>
  <c r="J4" i="26"/>
  <c r="K4" i="26"/>
  <c r="L4" i="26"/>
  <c r="M4" i="26"/>
  <c r="N4" i="26"/>
  <c r="O4" i="26"/>
  <c r="P4" i="26"/>
  <c r="I5" i="26"/>
  <c r="J5" i="26"/>
  <c r="K5" i="26"/>
  <c r="L5" i="26"/>
  <c r="M5" i="26"/>
  <c r="N5" i="26"/>
  <c r="O5" i="26"/>
  <c r="P5" i="26"/>
  <c r="I6" i="26"/>
  <c r="J6" i="26"/>
  <c r="K6" i="26"/>
  <c r="L6" i="26"/>
  <c r="M6" i="26"/>
  <c r="N6" i="26"/>
  <c r="O6" i="26"/>
  <c r="P6" i="26"/>
  <c r="D5" i="26" l="1"/>
  <c r="E5" i="26"/>
  <c r="F5" i="26"/>
  <c r="G5" i="26"/>
  <c r="H5" i="26"/>
  <c r="C5" i="26"/>
  <c r="D4" i="26"/>
  <c r="D6" i="26" s="1"/>
  <c r="E4" i="26"/>
  <c r="E6" i="26" s="1"/>
  <c r="F4" i="26"/>
  <c r="F6" i="26" s="1"/>
  <c r="G4" i="26"/>
  <c r="G6" i="26" s="1"/>
  <c r="H4" i="26"/>
  <c r="H6" i="26" s="1"/>
  <c r="H18" i="25"/>
  <c r="G18" i="25" s="1"/>
  <c r="H18" i="26" l="1"/>
  <c r="H14" i="26"/>
  <c r="H16" i="26"/>
  <c r="H17" i="26"/>
  <c r="H13" i="26"/>
  <c r="H12" i="26"/>
  <c r="H15" i="26"/>
  <c r="G18" i="26" l="1"/>
  <c r="G17" i="26"/>
  <c r="G16" i="26"/>
  <c r="G15" i="26"/>
  <c r="G14" i="26"/>
  <c r="G13" i="26"/>
  <c r="G12" i="26"/>
  <c r="C4" i="26"/>
  <c r="C6" i="26" s="1"/>
  <c r="H11" i="26" s="1"/>
  <c r="G11" i="26" s="1"/>
  <c r="H17" i="25" l="1"/>
  <c r="G17" i="25" s="1"/>
  <c r="H16" i="25"/>
  <c r="G16" i="25" s="1"/>
  <c r="H15" i="25"/>
  <c r="G15" i="25" s="1"/>
  <c r="H14" i="25"/>
  <c r="G14" i="25" s="1"/>
  <c r="H13" i="25"/>
  <c r="G13" i="25" s="1"/>
  <c r="H12" i="25"/>
  <c r="G12" i="25" s="1"/>
  <c r="H11" i="25"/>
  <c r="G11" i="25" s="1"/>
  <c r="F9" i="26" l="1"/>
  <c r="F9" i="25"/>
  <c r="I15" i="25" l="1"/>
  <c r="I18" i="25"/>
  <c r="I12" i="26"/>
  <c r="I14" i="26"/>
  <c r="I11" i="26"/>
  <c r="I18" i="26"/>
  <c r="I13" i="26"/>
  <c r="I15" i="26"/>
  <c r="I16" i="26"/>
  <c r="I17" i="26"/>
  <c r="I12" i="25"/>
  <c r="I16" i="25"/>
  <c r="I13" i="25"/>
  <c r="I17" i="25"/>
  <c r="I14" i="25"/>
  <c r="I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Q2" i="9" s="1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T2" i="9" s="1"/>
  <c r="S5" i="9"/>
  <c r="R5" i="9"/>
  <c r="R2" i="9" s="1"/>
  <c r="Q5" i="9"/>
  <c r="P5" i="9"/>
  <c r="P2" i="9" s="1"/>
  <c r="O5" i="9"/>
  <c r="N5" i="9"/>
  <c r="N2" i="9" s="1"/>
  <c r="M5" i="9"/>
  <c r="L5" i="9"/>
  <c r="L2" i="9" s="1"/>
  <c r="K5" i="9"/>
  <c r="J5" i="9"/>
  <c r="J2" i="9" s="1"/>
  <c r="I5" i="9"/>
  <c r="H5" i="9"/>
  <c r="H2" i="9" s="1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M2" i="9"/>
  <c r="E2" i="9"/>
  <c r="F1" i="9"/>
  <c r="A1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<sst xmlns="http://schemas.openxmlformats.org/spreadsheetml/2006/main" count="211" uniqueCount="114">
  <si>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</si>
  <si>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</si>
  <si>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</si>
  <si>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</si>
  <si>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</si>
  <si>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</si>
  <si>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</si>
  <si>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</si>
  <si>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</si>
  <si>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</si>
  <si>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</si>
  <si>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</si>
  <si>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</si>
  <si>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</si>
  <si>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</si>
  <si>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</si>
  <si>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</si>
  <si>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</si>
  <si>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</si>
  <si>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</si>
  <si>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</si>
  <si>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</si>
  <si>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</si>
  <si>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</si>
  <si>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</si>
  <si>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</si>
  <si>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</si>
  <si>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</si>
  <si>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</si>
  <si>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</si>
  <si>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</si>
  <si>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</si>
  <si>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</si>
  <si>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</si>
  <si>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</si>
  <si>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</si>
  <si>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</si>
  <si>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</si>
  <si>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</si>
  <si>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</si>
  <si>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</si>
  <si>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</si>
  <si>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</si>
  <si>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</si>
  <si>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</si>
  <si>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</si>
  <si>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</si>
  <si>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</si>
  <si>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</si>
  <si>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</si>
  <si>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</si>
  <si>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</si>
  <si>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</si>
  <si>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</si>
  <si>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</si>
  <si>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</si>
  <si>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</si>
  <si>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</si>
  <si>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</si>
  <si>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</si>
  <si>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</si>
  <si>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</si>
  <si>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</si>
  <si>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</si>
  <si>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</si>
  <si>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</si>
  <si>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</si>
  <si>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</si>
  <si>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</si>
  <si>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</si>
  <si>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</si>
  <si>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</si>
  <si>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</si>
  <si>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</si>
  <si>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</si>
  <si>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</si>
  <si>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</si>
  <si>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</si>
  <si>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</si>
  <si>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</si>
  <si>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</si>
  <si>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</si>
  <si>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</si>
  <si>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>Процент обучающихся получивших баллы в классе</t>
  </si>
  <si>
    <t>КДР по математике (4 кл.) 14.11.2017 г.</t>
  </si>
  <si>
    <t xml:space="preserve">Умения, виды деятельности (в соответствии с ФГОС) </t>
  </si>
  <si>
    <t xml:space="preserve">Уровень сложности </t>
  </si>
  <si>
    <t xml:space="preserve">Выполнять устно сложение, вычитание, умножение и деление однозначных, двузначных и трехзначных чисел в случаях, сводимых к действиям в пределах 100 (в том числе с нулем и числом 1) </t>
  </si>
  <si>
    <t xml:space="preserve">Базовый </t>
  </si>
  <si>
    <t xml:space="preserve">Применять математические знания и представления для решения учебных задач </t>
  </si>
  <si>
    <t xml:space="preserve">Решать арифметическим способом (в 1–2 действия) учебные задачи и задачи, связанные с повседневной жизнью </t>
  </si>
  <si>
    <t xml:space="preserve">Читать, записывать и сравнивать величины (время), используя основные единицы измерения величин и соотношения между ними (час – минута) </t>
  </si>
  <si>
    <t xml:space="preserve">Выполнять действия с величинами </t>
  </si>
  <si>
    <t xml:space="preserve">Повышенный </t>
  </si>
  <si>
    <t xml:space="preserve">Блоки ПООП НОО: выпускник научится (базовый) / получит возможность научиться (повышенный) </t>
  </si>
  <si>
    <t>Выполнять арифметические действия с числами</t>
  </si>
  <si>
    <t xml:space="preserve">Умение исследовать, распознавать геометрические фигуры </t>
  </si>
  <si>
    <t xml:space="preserve">Распознавать, называть и изображать геометрические фигуры, измерять длины и площади. Выполнять построение геометрических фигур с заданными измерениями (отрезок, квадрат, прямоугольник) с помощью линейки, угольника </t>
  </si>
  <si>
    <t xml:space="preserve">Умение работать с таблицами; анализировать данные </t>
  </si>
  <si>
    <t xml:space="preserve">Читать несложные готовые таблицы, извлекать необходимые данные из таблиц </t>
  </si>
  <si>
    <t xml:space="preserve">Умение выполнять арифметические действия с числовыми выражениями </t>
  </si>
  <si>
    <t xml:space="preserve">Вычислять значение числового выражения (содержащего 2-3 действия, со скобками и без скобок) </t>
  </si>
  <si>
    <t xml:space="preserve">Умение решать текстовые задачи </t>
  </si>
  <si>
    <t xml:space="preserve">Решать текстовые задачи арифметическим способом (3-4 действия), в том числе на деление с остатком </t>
  </si>
  <si>
    <t xml:space="preserve">Овладение основами логического и алгоритмического мышления </t>
  </si>
  <si>
    <t>2
1 б</t>
  </si>
  <si>
    <t>2
2 б</t>
  </si>
  <si>
    <t>4
1 б</t>
  </si>
  <si>
    <t>4
2 б</t>
  </si>
  <si>
    <t>5
1 б</t>
  </si>
  <si>
    <t>5
2 б</t>
  </si>
  <si>
    <t>7
1 б</t>
  </si>
  <si>
    <t>7
2 б</t>
  </si>
  <si>
    <t>8
3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</si>
</sst>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9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2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vertical="center" wrapText="1"/>
      <protection hidden="1"/>
    </xf>
    <xf numFmtId="0" fontId="18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4" fillId="0" borderId="2" xfId="0" applyNumberFormat="1" applyFont="1" applyBorder="1" applyAlignment="1">
      <alignment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7" borderId="13" xfId="0" applyFont="1" applyFill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7" borderId="6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4" t="e">
        <f>#REF!</f>
        <v>#REF!</v>
      </c>
      <c r="B1" s="95"/>
      <c r="C1" s="96"/>
      <c r="D1" s="39" t="s">
        <v>54</v>
      </c>
      <c r="E1" s="31"/>
      <c r="F1" s="97" t="e">
        <f>#REF!</f>
        <v>#REF!</v>
      </c>
      <c r="G1" s="98"/>
      <c r="H1" s="99" t="s">
        <v>51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0" t="s">
        <v>52</v>
      </c>
      <c r="B3" s="101" t="s">
        <v>49</v>
      </c>
      <c r="C3" s="103" t="s">
        <v>48</v>
      </c>
      <c r="D3" s="107" t="s">
        <v>55</v>
      </c>
      <c r="E3" s="109" t="s">
        <v>50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0" t="s">
        <v>57</v>
      </c>
      <c r="W3" s="110"/>
      <c r="X3" s="110"/>
      <c r="Y3" s="110"/>
      <c r="Z3" s="100" t="s">
        <v>59</v>
      </c>
      <c r="AA3" s="110"/>
      <c r="AB3" s="110"/>
      <c r="AC3" s="110"/>
      <c r="AD3" s="105" t="s">
        <v>58</v>
      </c>
    </row>
    <row r="4" spans="1:30" ht="16.5" thickBot="1" x14ac:dyDescent="0.3">
      <c r="A4" s="100"/>
      <c r="B4" s="102"/>
      <c r="C4" s="104"/>
      <c r="D4" s="108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6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39.5703125" customWidth="1"/>
    <col min="4" max="4" width="34.7109375" customWidth="1"/>
    <col min="5" max="5" width="14.5703125" customWidth="1"/>
    <col min="6" max="6" width="7.28515625" customWidth="1"/>
    <col min="7" max="7" width="10.85546875" customWidth="1"/>
    <col min="8" max="8" width="13" customWidth="1"/>
    <col min="9" max="9" width="62.42578125" customWidth="1"/>
  </cols>
  <sheetData>
    <row r="1" spans="2:10" x14ac:dyDescent="0.25">
      <c r="C1" s="111" t="s">
        <v>83</v>
      </c>
      <c r="D1" s="111"/>
      <c r="E1" s="111"/>
      <c r="F1" s="111"/>
      <c r="G1" s="111"/>
      <c r="H1" s="111"/>
      <c r="I1" s="111"/>
      <c r="J1" s="111"/>
    </row>
    <row r="2" spans="2:10" s="55" customFormat="1" x14ac:dyDescent="0.25">
      <c r="B2" s="59" t="s">
        <v>69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70">
        <v>1</v>
      </c>
      <c r="D3" s="71">
        <v>2</v>
      </c>
      <c r="E3" s="70">
        <v>3</v>
      </c>
      <c r="F3" s="71">
        <v>4</v>
      </c>
      <c r="G3" s="70">
        <v>5</v>
      </c>
      <c r="H3" s="71">
        <v>6</v>
      </c>
      <c r="I3" s="70">
        <v>7</v>
      </c>
      <c r="J3" s="71">
        <v>8</v>
      </c>
    </row>
    <row r="4" spans="2:10" x14ac:dyDescent="0.25">
      <c r="C4" s="86"/>
      <c r="D4" s="63"/>
      <c r="E4" s="63"/>
      <c r="F4" s="63"/>
      <c r="G4" s="63"/>
      <c r="H4" s="63"/>
      <c r="I4" s="63"/>
      <c r="J4" s="63"/>
    </row>
    <row r="5" spans="2:10" x14ac:dyDescent="0.25">
      <c r="C5" s="86"/>
      <c r="D5" s="63"/>
      <c r="E5" s="63"/>
      <c r="F5" s="63"/>
      <c r="G5" s="63"/>
      <c r="H5" s="63"/>
      <c r="I5" s="63"/>
      <c r="J5" s="63"/>
    </row>
    <row r="6" spans="2:10" x14ac:dyDescent="0.25">
      <c r="C6" s="86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84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71</v>
      </c>
      <c r="D8" s="55" t="s">
        <v>72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8" t="s">
        <v>60</v>
      </c>
      <c r="C10" s="69" t="s">
        <v>85</v>
      </c>
      <c r="D10" s="69" t="s">
        <v>94</v>
      </c>
      <c r="E10" s="69" t="s">
        <v>86</v>
      </c>
      <c r="F10" s="69" t="s">
        <v>62</v>
      </c>
      <c r="G10" s="69" t="s">
        <v>61</v>
      </c>
      <c r="H10" s="69" t="s">
        <v>63</v>
      </c>
      <c r="I10" s="69" t="s">
        <v>76</v>
      </c>
    </row>
    <row r="11" spans="2:10" ht="110.25" x14ac:dyDescent="0.25">
      <c r="B11" s="65">
        <v>1</v>
      </c>
      <c r="C11" s="88" t="s">
        <v>95</v>
      </c>
      <c r="D11" s="88" t="s">
        <v>87</v>
      </c>
      <c r="E11" s="88" t="s">
        <v>88</v>
      </c>
      <c r="F11" s="66">
        <v>1</v>
      </c>
      <c r="G11" s="84" t="str">
        <f>IF(H11="","",H11*F11)</f>
        <v/>
      </c>
      <c r="H11" s="67" t="str">
        <f>IF($C$2="","",$C$2)</f>
        <v/>
      </c>
      <c r="I11" s="66" t="str">
        <f t="shared" ref="I11:I18" si="0">IF(H11="",$F$9,IF(H11&gt;=$A$25,$C$25,IF(H11&gt;=$A$24,$C$24,IF(H11&gt;=$A$23,$C$23,IF(H11&gt;=$A$22,$C$22,$C$21)))))</f>
        <v>Введите уровень успешности каждого задания</v>
      </c>
    </row>
    <row r="12" spans="2:10" ht="78.75" x14ac:dyDescent="0.25">
      <c r="B12" s="65">
        <v>2</v>
      </c>
      <c r="C12" s="88" t="s">
        <v>89</v>
      </c>
      <c r="D12" s="88" t="s">
        <v>90</v>
      </c>
      <c r="E12" s="88" t="s">
        <v>88</v>
      </c>
      <c r="F12" s="66">
        <v>2</v>
      </c>
      <c r="G12" s="84" t="str">
        <f t="shared" ref="G12:G18" si="1">IF(H12="","",H12*F12)</f>
        <v/>
      </c>
      <c r="H12" s="67" t="str">
        <f>IF($D$2="","",$D$2)</f>
        <v/>
      </c>
      <c r="I12" s="66" t="str">
        <f t="shared" si="0"/>
        <v>Введите уровень успешности каждого задания</v>
      </c>
    </row>
    <row r="13" spans="2:10" ht="78.75" x14ac:dyDescent="0.25">
      <c r="B13" s="65">
        <v>3</v>
      </c>
      <c r="C13" s="87" t="s">
        <v>91</v>
      </c>
      <c r="D13" s="87" t="s">
        <v>92</v>
      </c>
      <c r="E13" s="87" t="s">
        <v>93</v>
      </c>
      <c r="F13" s="66">
        <v>1</v>
      </c>
      <c r="G13" s="84" t="str">
        <f t="shared" si="1"/>
        <v/>
      </c>
      <c r="H13" s="67" t="str">
        <f>IF($E$2="","",$E$2)</f>
        <v/>
      </c>
      <c r="I13" s="66" t="str">
        <f t="shared" si="0"/>
        <v>Введите уровень успешности каждого задания</v>
      </c>
    </row>
    <row r="14" spans="2:10" ht="141.75" x14ac:dyDescent="0.25">
      <c r="B14" s="65">
        <v>4</v>
      </c>
      <c r="C14" s="87" t="s">
        <v>96</v>
      </c>
      <c r="D14" s="87" t="s">
        <v>97</v>
      </c>
      <c r="E14" s="87" t="s">
        <v>88</v>
      </c>
      <c r="F14" s="66">
        <v>2</v>
      </c>
      <c r="G14" s="84" t="str">
        <f t="shared" si="1"/>
        <v/>
      </c>
      <c r="H14" s="67" t="str">
        <f>IF($F$2="","",$F$2)</f>
        <v/>
      </c>
      <c r="I14" s="66" t="str">
        <f t="shared" si="0"/>
        <v>Введите уровень успешности каждого задания</v>
      </c>
    </row>
    <row r="15" spans="2:10" ht="47.25" x14ac:dyDescent="0.25">
      <c r="B15" s="65">
        <v>5</v>
      </c>
      <c r="C15" s="87" t="s">
        <v>98</v>
      </c>
      <c r="D15" s="87" t="s">
        <v>99</v>
      </c>
      <c r="E15" s="87" t="s">
        <v>88</v>
      </c>
      <c r="F15" s="66">
        <v>2</v>
      </c>
      <c r="G15" s="84" t="str">
        <f t="shared" si="1"/>
        <v/>
      </c>
      <c r="H15" s="67" t="str">
        <f>IF($G$2="","",$G$2)</f>
        <v/>
      </c>
      <c r="I15" s="66" t="str">
        <f t="shared" si="0"/>
        <v>Введите уровень успешности каждого задания</v>
      </c>
    </row>
    <row r="16" spans="2:10" ht="63" x14ac:dyDescent="0.25">
      <c r="B16" s="65">
        <v>6</v>
      </c>
      <c r="C16" s="87" t="s">
        <v>100</v>
      </c>
      <c r="D16" s="87" t="s">
        <v>101</v>
      </c>
      <c r="E16" s="87" t="s">
        <v>88</v>
      </c>
      <c r="F16" s="66">
        <v>1</v>
      </c>
      <c r="G16" s="84" t="str">
        <f t="shared" si="1"/>
        <v/>
      </c>
      <c r="H16" s="67" t="str">
        <f>IF($H$2="","",$H$2)</f>
        <v/>
      </c>
      <c r="I16" s="66" t="str">
        <f t="shared" si="0"/>
        <v>Введите уровень успешности каждого задания</v>
      </c>
    </row>
    <row r="17" spans="1:9" ht="63" x14ac:dyDescent="0.25">
      <c r="B17" s="65">
        <v>7</v>
      </c>
      <c r="C17" s="87" t="s">
        <v>102</v>
      </c>
      <c r="D17" s="87" t="s">
        <v>103</v>
      </c>
      <c r="E17" s="87" t="s">
        <v>93</v>
      </c>
      <c r="F17" s="66">
        <v>2</v>
      </c>
      <c r="G17" s="84" t="str">
        <f t="shared" si="1"/>
        <v/>
      </c>
      <c r="H17" s="67" t="str">
        <f>IF($I$2="","",$I$2)</f>
        <v/>
      </c>
      <c r="I17" s="66" t="str">
        <f t="shared" si="0"/>
        <v>Введите уровень успешности каждого задания</v>
      </c>
    </row>
    <row r="18" spans="1:9" ht="47.25" x14ac:dyDescent="0.25">
      <c r="B18" s="65">
        <v>8</v>
      </c>
      <c r="C18" s="87" t="s">
        <v>104</v>
      </c>
      <c r="D18" s="87" t="s">
        <v>99</v>
      </c>
      <c r="E18" s="87" t="s">
        <v>88</v>
      </c>
      <c r="F18" s="66">
        <v>3</v>
      </c>
      <c r="G18" s="84" t="str">
        <f t="shared" si="1"/>
        <v/>
      </c>
      <c r="H18" s="67" t="str">
        <f>IF($J$2="","",$J$2)</f>
        <v/>
      </c>
      <c r="I18" s="66" t="str">
        <f t="shared" si="0"/>
        <v>Введите уровень успешности каждого задания</v>
      </c>
    </row>
    <row r="20" spans="1:9" ht="15.75" x14ac:dyDescent="0.25">
      <c r="A20" t="s">
        <v>75</v>
      </c>
      <c r="B20" t="s">
        <v>74</v>
      </c>
      <c r="C20" s="57" t="s">
        <v>64</v>
      </c>
    </row>
    <row r="21" spans="1:9" ht="15.75" x14ac:dyDescent="0.25">
      <c r="A21" s="56">
        <v>0</v>
      </c>
      <c r="B21" s="56">
        <f>A22-0.01</f>
        <v>0.28999999999999998</v>
      </c>
      <c r="C21" s="58" t="s">
        <v>65</v>
      </c>
    </row>
    <row r="22" spans="1:9" ht="15.75" x14ac:dyDescent="0.25">
      <c r="A22" s="56">
        <v>0.3</v>
      </c>
      <c r="B22" s="56">
        <f t="shared" ref="B22:B24" si="2">A23-0.01</f>
        <v>0.49</v>
      </c>
      <c r="C22" s="58" t="s">
        <v>66</v>
      </c>
    </row>
    <row r="23" spans="1:9" ht="15.75" x14ac:dyDescent="0.25">
      <c r="A23" s="56">
        <v>0.5</v>
      </c>
      <c r="B23" s="56">
        <f t="shared" si="2"/>
        <v>0.69</v>
      </c>
      <c r="C23" s="58" t="s">
        <v>80</v>
      </c>
    </row>
    <row r="24" spans="1:9" ht="15.75" x14ac:dyDescent="0.25">
      <c r="A24" s="56">
        <v>0.7</v>
      </c>
      <c r="B24" s="56">
        <f t="shared" si="2"/>
        <v>0.89</v>
      </c>
      <c r="C24" s="58" t="s">
        <v>67</v>
      </c>
    </row>
    <row r="25" spans="1:9" ht="15.75" x14ac:dyDescent="0.25">
      <c r="A25" s="56">
        <v>0.9</v>
      </c>
      <c r="B25" s="56">
        <v>1</v>
      </c>
      <c r="C25" s="58" t="s">
        <v>68</v>
      </c>
    </row>
  </sheetData>
  <sheetProtection password="CF7A" sheet="1" objects="1" scenarios="1" formatRows="0"/>
  <mergeCells count="1">
    <mergeCell ref="C1:J1"/>
  </mergeCells>
  <conditionalFormatting sqref="A21:C22">
    <cfRule type="expression" dxfId="3" priority="2">
      <formula>$F21&lt;$A$23</formula>
    </cfRule>
  </conditionalFormatting>
  <conditionalFormatting sqref="I11:I18">
    <cfRule type="expression" dxfId="2" priority="1789">
      <formula>$H11&lt;$A$23</formula>
    </cfRule>
  </conditionalFormatting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D1" zoomScale="80" zoomScaleNormal="80" workbookViewId="0">
      <selection activeCell="Q2" sqref="Q2"/>
    </sheetView>
  </sheetViews>
  <sheetFormatPr defaultRowHeight="15" x14ac:dyDescent="0.25"/>
  <cols>
    <col min="1" max="1" width="9.140625" style="55"/>
    <col min="2" max="2" width="10.85546875" style="55" customWidth="1"/>
    <col min="3" max="3" width="39.5703125" style="55" customWidth="1"/>
    <col min="4" max="4" width="34.7109375" style="55" customWidth="1"/>
    <col min="5" max="5" width="14.5703125" style="55" customWidth="1"/>
    <col min="6" max="6" width="7.28515625" style="55" customWidth="1"/>
    <col min="7" max="7" width="10.85546875" style="55" customWidth="1"/>
    <col min="8" max="8" width="13" style="55" customWidth="1"/>
    <col min="9" max="9" width="62.42578125" style="55" customWidth="1"/>
    <col min="10" max="16384" width="9.140625" style="55"/>
  </cols>
  <sheetData>
    <row r="1" spans="2:16" x14ac:dyDescent="0.25">
      <c r="C1" s="111" t="s">
        <v>73</v>
      </c>
      <c r="D1" s="111"/>
      <c r="E1" s="111"/>
      <c r="F1" s="111"/>
      <c r="G1" s="111"/>
      <c r="H1" s="111"/>
      <c r="I1" s="111"/>
      <c r="J1" s="111"/>
      <c r="K1" s="111"/>
    </row>
    <row r="2" spans="2:16" s="62" customFormat="1" ht="15.75" thickBot="1" x14ac:dyDescent="0.3">
      <c r="B2" s="61" t="s">
        <v>69</v>
      </c>
      <c r="C2" s="85">
        <v>90.4</v>
      </c>
      <c r="D2" s="85">
        <v>16.100000000000001</v>
      </c>
      <c r="E2" s="85">
        <v>62.8</v>
      </c>
      <c r="F2" s="85">
        <v>74.599999999999994</v>
      </c>
      <c r="G2" s="85">
        <v>19.3</v>
      </c>
      <c r="H2" s="85">
        <v>51.4</v>
      </c>
      <c r="I2" s="85">
        <v>36.9</v>
      </c>
      <c r="J2" s="85">
        <v>51.1</v>
      </c>
      <c r="K2" s="85">
        <v>68</v>
      </c>
      <c r="L2" s="85">
        <v>12.9</v>
      </c>
      <c r="M2" s="85">
        <v>39.5</v>
      </c>
      <c r="N2" s="85">
        <v>8.3000000000000007</v>
      </c>
      <c r="O2" s="85">
        <v>19.8</v>
      </c>
      <c r="P2" s="85">
        <v>70.099999999999994</v>
      </c>
    </row>
    <row r="3" spans="2:16" ht="26.25" thickBot="1" x14ac:dyDescent="0.3">
      <c r="C3" s="90">
        <v>1</v>
      </c>
      <c r="D3" s="91" t="s">
        <v>105</v>
      </c>
      <c r="E3" s="91" t="s">
        <v>106</v>
      </c>
      <c r="F3" s="92">
        <v>3</v>
      </c>
      <c r="G3" s="91" t="s">
        <v>107</v>
      </c>
      <c r="H3" s="91" t="s">
        <v>108</v>
      </c>
      <c r="I3" s="92" t="s">
        <v>109</v>
      </c>
      <c r="J3" s="92" t="s">
        <v>110</v>
      </c>
      <c r="K3" s="91">
        <v>6</v>
      </c>
      <c r="L3" s="92" t="s">
        <v>111</v>
      </c>
      <c r="M3" s="92" t="s">
        <v>112</v>
      </c>
      <c r="N3" s="91" t="s">
        <v>81</v>
      </c>
      <c r="O3" s="91" t="s">
        <v>82</v>
      </c>
      <c r="P3" s="93" t="s">
        <v>113</v>
      </c>
    </row>
    <row r="4" spans="2:16" x14ac:dyDescent="0.25">
      <c r="B4" s="72" t="s">
        <v>79</v>
      </c>
      <c r="C4" s="89">
        <f>IF(LEN(C3)&lt;4,1,1*LEFT(RIGHT(C3,3),1))</f>
        <v>1</v>
      </c>
      <c r="D4" s="89">
        <f t="shared" ref="D4:H4" si="0">IF(LEN(D3)&lt;4,1,1*LEFT(RIGHT(D3,3),1))</f>
        <v>1</v>
      </c>
      <c r="E4" s="89">
        <f t="shared" si="0"/>
        <v>2</v>
      </c>
      <c r="F4" s="89">
        <f t="shared" si="0"/>
        <v>1</v>
      </c>
      <c r="G4" s="89">
        <f t="shared" si="0"/>
        <v>1</v>
      </c>
      <c r="H4" s="89">
        <f t="shared" si="0"/>
        <v>2</v>
      </c>
      <c r="I4" s="89">
        <f t="shared" ref="I4:P4" si="1">IF(LEN(I3)&lt;4,1,1*LEFT(RIGHT(I3,3),1))</f>
        <v>1</v>
      </c>
      <c r="J4" s="89">
        <f t="shared" si="1"/>
        <v>2</v>
      </c>
      <c r="K4" s="89">
        <f t="shared" si="1"/>
        <v>1</v>
      </c>
      <c r="L4" s="89">
        <f t="shared" si="1"/>
        <v>1</v>
      </c>
      <c r="M4" s="89">
        <f t="shared" si="1"/>
        <v>2</v>
      </c>
      <c r="N4" s="89">
        <f t="shared" si="1"/>
        <v>1</v>
      </c>
      <c r="O4" s="89">
        <f t="shared" si="1"/>
        <v>2</v>
      </c>
      <c r="P4" s="89">
        <f t="shared" si="1"/>
        <v>3</v>
      </c>
    </row>
    <row r="5" spans="2:16" x14ac:dyDescent="0.25">
      <c r="B5" s="72" t="s">
        <v>77</v>
      </c>
      <c r="C5" s="89">
        <f>IF(LEN(C3)&lt;4,1*C3,IF(LEN(C3)=5,1*LEFT(C3,1),IF(LEN(C3)=6,1*LEFT(C3,2),"ИСПРАВИТЬ")))</f>
        <v>1</v>
      </c>
      <c r="D5" s="89">
        <f t="shared" ref="D5:H5" si="2">IF(LEN(D3)&lt;4,1*D3,IF(LEN(D3)=5,1*LEFT(D3,1),IF(LEN(D3)=6,1*LEFT(D3,2),"ИСПРАВИТЬ")))</f>
        <v>2</v>
      </c>
      <c r="E5" s="89">
        <f t="shared" si="2"/>
        <v>2</v>
      </c>
      <c r="F5" s="89">
        <f t="shared" si="2"/>
        <v>3</v>
      </c>
      <c r="G5" s="89">
        <f t="shared" si="2"/>
        <v>4</v>
      </c>
      <c r="H5" s="89">
        <f t="shared" si="2"/>
        <v>4</v>
      </c>
      <c r="I5" s="89">
        <f t="shared" ref="I5:P5" si="3">IF(LEN(I3)&lt;4,1*I3,IF(LEN(I3)=5,1*LEFT(I3,1),IF(LEN(I3)=6,1*LEFT(I3,2),"ИСПРАВИТЬ")))</f>
        <v>5</v>
      </c>
      <c r="J5" s="89">
        <f t="shared" si="3"/>
        <v>5</v>
      </c>
      <c r="K5" s="89">
        <f t="shared" si="3"/>
        <v>6</v>
      </c>
      <c r="L5" s="89">
        <f t="shared" si="3"/>
        <v>7</v>
      </c>
      <c r="M5" s="89">
        <f t="shared" si="3"/>
        <v>7</v>
      </c>
      <c r="N5" s="89">
        <f t="shared" si="3"/>
        <v>8</v>
      </c>
      <c r="O5" s="89">
        <f t="shared" si="3"/>
        <v>8</v>
      </c>
      <c r="P5" s="89">
        <f t="shared" si="3"/>
        <v>8</v>
      </c>
    </row>
    <row r="6" spans="2:16" x14ac:dyDescent="0.25">
      <c r="B6" s="72" t="s">
        <v>78</v>
      </c>
      <c r="C6" s="89">
        <f>C4*C2</f>
        <v>90.4</v>
      </c>
      <c r="D6" s="89">
        <f t="shared" ref="D6:H6" si="4">D4*D2</f>
        <v>16.100000000000001</v>
      </c>
      <c r="E6" s="89">
        <f t="shared" si="4"/>
        <v>125.6</v>
      </c>
      <c r="F6" s="89">
        <f t="shared" si="4"/>
        <v>74.599999999999994</v>
      </c>
      <c r="G6" s="89">
        <f t="shared" si="4"/>
        <v>19.3</v>
      </c>
      <c r="H6" s="89">
        <f t="shared" si="4"/>
        <v>102.8</v>
      </c>
      <c r="I6" s="89">
        <f t="shared" ref="I6:P6" si="5">I4*I2</f>
        <v>36.9</v>
      </c>
      <c r="J6" s="89">
        <f t="shared" si="5"/>
        <v>102.2</v>
      </c>
      <c r="K6" s="89">
        <f t="shared" si="5"/>
        <v>68</v>
      </c>
      <c r="L6" s="89">
        <f t="shared" si="5"/>
        <v>12.9</v>
      </c>
      <c r="M6" s="89">
        <f t="shared" si="5"/>
        <v>79</v>
      </c>
      <c r="N6" s="89">
        <f t="shared" si="5"/>
        <v>8.3000000000000007</v>
      </c>
      <c r="O6" s="89">
        <f t="shared" si="5"/>
        <v>39.6</v>
      </c>
      <c r="P6" s="89">
        <f t="shared" si="5"/>
        <v>210.29999999999998</v>
      </c>
    </row>
    <row r="7" spans="2:16" x14ac:dyDescent="0.25">
      <c r="C7" s="55" t="s">
        <v>84</v>
      </c>
    </row>
    <row r="8" spans="2:16" x14ac:dyDescent="0.25">
      <c r="C8" s="55" t="s">
        <v>71</v>
      </c>
      <c r="D8" s="55" t="s">
        <v>70</v>
      </c>
    </row>
    <row r="9" spans="2:16" ht="21" x14ac:dyDescent="0.35">
      <c r="F9" s="81" t="str">
        <f>IF(COUNTIF(C2:P2,"")=0,"","Введите уровень успешности каждого задания")</f>
        <v/>
      </c>
    </row>
    <row r="10" spans="2:16" ht="63" x14ac:dyDescent="0.25">
      <c r="B10" s="82" t="s">
        <v>60</v>
      </c>
      <c r="C10" s="83" t="s">
        <v>85</v>
      </c>
      <c r="D10" s="83" t="s">
        <v>94</v>
      </c>
      <c r="E10" s="83" t="s">
        <v>86</v>
      </c>
      <c r="F10" s="77" t="s">
        <v>62</v>
      </c>
      <c r="G10" s="77" t="s">
        <v>61</v>
      </c>
      <c r="H10" s="77" t="s">
        <v>63</v>
      </c>
      <c r="I10" s="77" t="s">
        <v>76</v>
      </c>
    </row>
    <row r="11" spans="2:16" ht="110.25" x14ac:dyDescent="0.25">
      <c r="B11" s="78">
        <v>1</v>
      </c>
      <c r="C11" s="88" t="s">
        <v>95</v>
      </c>
      <c r="D11" s="88" t="s">
        <v>87</v>
      </c>
      <c r="E11" s="88" t="s">
        <v>88</v>
      </c>
      <c r="F11" s="66">
        <v>1</v>
      </c>
      <c r="G11" s="84">
        <f>IF(H11="","",H11*F11)</f>
        <v>0.90400000000000003</v>
      </c>
      <c r="H11" s="80">
        <f t="shared" ref="H11:H18" si="6">IF(COUNTIFS($C$5:$P$5,$B11,$C$2:$P$2,"")=0,SUMIFS($C$6:$P$6,$C$5:$P$5,$B11)/$F11/100,"")</f>
        <v>0.90400000000000003</v>
      </c>
      <c r="I11" s="79" t="str">
        <f t="shared" ref="I11:I18" si="7">IF(H11="",$F$9,IF(H11&gt;=$A$25,$C$25,IF(H11&gt;=$A$24,$C$24,IF(H11&gt;=$A$23,$C$23,IF(H11&gt;=$A$22,$C$22,$C$21)))))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2" spans="2:16" ht="78.75" x14ac:dyDescent="0.25">
      <c r="B12" s="78">
        <v>2</v>
      </c>
      <c r="C12" s="88" t="s">
        <v>89</v>
      </c>
      <c r="D12" s="88" t="s">
        <v>90</v>
      </c>
      <c r="E12" s="88" t="s">
        <v>88</v>
      </c>
      <c r="F12" s="66">
        <v>2</v>
      </c>
      <c r="G12" s="84">
        <f t="shared" ref="G12:G18" si="8">IF(H12="","",H12*F12)</f>
        <v>1.4169999999999998</v>
      </c>
      <c r="H12" s="80">
        <f t="shared" si="6"/>
        <v>0.70849999999999991</v>
      </c>
      <c r="I12" s="79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6" ht="78.75" x14ac:dyDescent="0.25">
      <c r="B13" s="78">
        <v>3</v>
      </c>
      <c r="C13" s="87" t="s">
        <v>91</v>
      </c>
      <c r="D13" s="87" t="s">
        <v>92</v>
      </c>
      <c r="E13" s="87" t="s">
        <v>93</v>
      </c>
      <c r="F13" s="66">
        <v>1</v>
      </c>
      <c r="G13" s="84">
        <f t="shared" si="8"/>
        <v>0.746</v>
      </c>
      <c r="H13" s="80">
        <f t="shared" si="6"/>
        <v>0.746</v>
      </c>
      <c r="I13" s="79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6" ht="141.75" x14ac:dyDescent="0.25">
      <c r="B14" s="78">
        <v>4</v>
      </c>
      <c r="C14" s="87" t="s">
        <v>96</v>
      </c>
      <c r="D14" s="87" t="s">
        <v>97</v>
      </c>
      <c r="E14" s="87" t="s">
        <v>88</v>
      </c>
      <c r="F14" s="66">
        <v>2</v>
      </c>
      <c r="G14" s="84">
        <f t="shared" si="8"/>
        <v>1.2209999999999999</v>
      </c>
      <c r="H14" s="80">
        <f t="shared" si="6"/>
        <v>0.61049999999999993</v>
      </c>
      <c r="I14" s="79" t="str">
        <f t="shared" si="7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6" ht="47.25" x14ac:dyDescent="0.25">
      <c r="B15" s="78">
        <v>5</v>
      </c>
      <c r="C15" s="87" t="s">
        <v>98</v>
      </c>
      <c r="D15" s="87" t="s">
        <v>99</v>
      </c>
      <c r="E15" s="87" t="s">
        <v>88</v>
      </c>
      <c r="F15" s="66">
        <v>2</v>
      </c>
      <c r="G15" s="84">
        <f t="shared" si="8"/>
        <v>1.391</v>
      </c>
      <c r="H15" s="80">
        <f t="shared" si="6"/>
        <v>0.69550000000000001</v>
      </c>
      <c r="I15" s="79" t="str">
        <f t="shared" si="7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6" ht="63" x14ac:dyDescent="0.25">
      <c r="B16" s="78">
        <v>6</v>
      </c>
      <c r="C16" s="87" t="s">
        <v>100</v>
      </c>
      <c r="D16" s="87" t="s">
        <v>101</v>
      </c>
      <c r="E16" s="87" t="s">
        <v>88</v>
      </c>
      <c r="F16" s="66">
        <v>1</v>
      </c>
      <c r="G16" s="84">
        <f t="shared" si="8"/>
        <v>0.68</v>
      </c>
      <c r="H16" s="80">
        <f t="shared" si="6"/>
        <v>0.68</v>
      </c>
      <c r="I16" s="79" t="str">
        <f t="shared" si="7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9" ht="63" x14ac:dyDescent="0.25">
      <c r="B17" s="78">
        <v>7</v>
      </c>
      <c r="C17" s="87" t="s">
        <v>102</v>
      </c>
      <c r="D17" s="87" t="s">
        <v>103</v>
      </c>
      <c r="E17" s="87" t="s">
        <v>93</v>
      </c>
      <c r="F17" s="66">
        <v>2</v>
      </c>
      <c r="G17" s="84">
        <f t="shared" si="8"/>
        <v>0.91900000000000004</v>
      </c>
      <c r="H17" s="80">
        <f t="shared" si="6"/>
        <v>0.45950000000000002</v>
      </c>
      <c r="I17" s="79" t="str">
        <f t="shared" si="7"/>
        <v>Данный элемент содержания усвоен на низком уровне. Требуется коррекция.</v>
      </c>
    </row>
    <row r="18" spans="1:9" ht="47.25" x14ac:dyDescent="0.25">
      <c r="B18" s="78">
        <v>8</v>
      </c>
      <c r="C18" s="87" t="s">
        <v>104</v>
      </c>
      <c r="D18" s="87" t="s">
        <v>99</v>
      </c>
      <c r="E18" s="87" t="s">
        <v>88</v>
      </c>
      <c r="F18" s="66">
        <v>3</v>
      </c>
      <c r="G18" s="84">
        <f t="shared" si="8"/>
        <v>2.5819999999999999</v>
      </c>
      <c r="H18" s="80">
        <f t="shared" si="6"/>
        <v>0.86066666666666658</v>
      </c>
      <c r="I18" s="79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9" ht="15.75" x14ac:dyDescent="0.25">
      <c r="A20" s="73" t="s">
        <v>75</v>
      </c>
      <c r="B20" s="73" t="s">
        <v>74</v>
      </c>
      <c r="C20" s="74" t="s">
        <v>64</v>
      </c>
    </row>
    <row r="21" spans="1:9" ht="15.75" x14ac:dyDescent="0.25">
      <c r="A21" s="75">
        <v>0</v>
      </c>
      <c r="B21" s="75">
        <f>A22-0.01</f>
        <v>0.28999999999999998</v>
      </c>
      <c r="C21" s="76" t="s">
        <v>65</v>
      </c>
    </row>
    <row r="22" spans="1:9" ht="15.75" x14ac:dyDescent="0.25">
      <c r="A22" s="75">
        <v>0.3</v>
      </c>
      <c r="B22" s="75">
        <f t="shared" ref="B22:B24" si="9">A23-0.01</f>
        <v>0.49</v>
      </c>
      <c r="C22" s="76" t="s">
        <v>66</v>
      </c>
    </row>
    <row r="23" spans="1:9" ht="15.75" x14ac:dyDescent="0.25">
      <c r="A23" s="75">
        <v>0.5</v>
      </c>
      <c r="B23" s="75">
        <f t="shared" si="9"/>
        <v>0.69</v>
      </c>
      <c r="C23" s="76" t="s">
        <v>80</v>
      </c>
    </row>
    <row r="24" spans="1:9" ht="15.75" x14ac:dyDescent="0.25">
      <c r="A24" s="75">
        <v>0.7</v>
      </c>
      <c r="B24" s="75">
        <f t="shared" si="9"/>
        <v>0.89</v>
      </c>
      <c r="C24" s="76" t="s">
        <v>67</v>
      </c>
    </row>
    <row r="25" spans="1:9" ht="15.75" x14ac:dyDescent="0.25">
      <c r="A25" s="75">
        <v>0.9</v>
      </c>
      <c r="B25" s="75">
        <v>1</v>
      </c>
      <c r="C25" s="76" t="s">
        <v>68</v>
      </c>
    </row>
  </sheetData>
  <sheetProtection password="CF7A" sheet="1" objects="1" scenarios="1" formatRows="0"/>
  <mergeCells count="1">
    <mergeCell ref="C1:K1"/>
  </mergeCells>
  <conditionalFormatting sqref="A21:C22">
    <cfRule type="expression" dxfId="1" priority="1788">
      <formula>$F21&lt;$A$23</formula>
    </cfRule>
  </conditionalFormatting>
  <conditionalFormatting sqref="I11:I18">
    <cfRule type="expression" dxfId="0" priority="1790">
      <formula>$H11&lt;$A$23</formula>
    </cfRule>
  </conditionalFormatting>
  <pageMargins left="0.7" right="0.7" top="0.75" bottom="0.75" header="0.3" footer="0.3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2018-01-25T09:31:55Z</cp:lastPrinted>
  <dcterms:created xsi:type="dcterms:W3CDTF">2006-09-28T05:33:49Z</dcterms:created>
  <dcterms:modified xsi:type="dcterms:W3CDTF">2018-01-25T09:32:32Z</dcterms:modified>
</cp:coreProperties>
</file>